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1"/>
  </bookViews>
  <sheets>
    <sheet name="CI" sheetId="1" r:id="rId1"/>
    <sheet name="sample size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Jeff Sauro</author>
  </authors>
  <commentList>
    <comment ref="E9" authorId="0">
      <text>
        <r>
          <rPr>
            <b/>
            <sz val="8"/>
            <rFont val="Tahoma"/>
            <family val="2"/>
          </rPr>
          <t>The adjusted-wald interval is better for smaller samples than the wald--however the wald is what is often taught in statistics books.</t>
        </r>
      </text>
    </comment>
    <comment ref="B15" authorId="0">
      <text>
        <r>
          <rPr>
            <b/>
            <sz val="8"/>
            <rFont val="Tahoma"/>
            <family val="2"/>
          </rPr>
          <t>Used proportion of .50, the most conservative estimate for sample size</t>
        </r>
      </text>
    </comment>
  </commentList>
</comments>
</file>

<file path=xl/sharedStrings.xml><?xml version="1.0" encoding="utf-8"?>
<sst xmlns="http://schemas.openxmlformats.org/spreadsheetml/2006/main" count="86" uniqueCount="63">
  <si>
    <t>Contents</t>
  </si>
  <si>
    <t>usablestats.com</t>
  </si>
  <si>
    <t>Test of 1 Proportion and Confidence Interval</t>
  </si>
  <si>
    <t>Enter the number of "successes" out of the total number tested and the test proportion. Test uses the Normal Approximation to the Binomial.</t>
  </si>
  <si>
    <r>
      <t xml:space="preserve">* </t>
    </r>
    <r>
      <rPr>
        <i/>
        <sz val="10"/>
        <rFont val="Arial"/>
        <family val="2"/>
      </rPr>
      <t>Required Fields</t>
    </r>
  </si>
  <si>
    <r>
      <t>Enter Data</t>
    </r>
    <r>
      <rPr>
        <b/>
        <sz val="10"/>
        <color indexed="10"/>
        <rFont val="Arial"/>
        <family val="2"/>
      </rPr>
      <t>*</t>
    </r>
  </si>
  <si>
    <t>Results</t>
  </si>
  <si>
    <r>
      <t>Success</t>
    </r>
    <r>
      <rPr>
        <sz val="10"/>
        <color indexed="10"/>
        <rFont val="Arial"/>
        <family val="2"/>
      </rPr>
      <t xml:space="preserve">* </t>
    </r>
  </si>
  <si>
    <t>Sample Proportion</t>
  </si>
  <si>
    <r>
      <t xml:space="preserve">Total </t>
    </r>
    <r>
      <rPr>
        <sz val="10"/>
        <color indexed="10"/>
        <rFont val="Arial"/>
        <family val="2"/>
      </rPr>
      <t xml:space="preserve">* </t>
    </r>
  </si>
  <si>
    <t>Difference</t>
  </si>
  <si>
    <t>CI's Do not EDIT</t>
  </si>
  <si>
    <t>Test proportion</t>
  </si>
  <si>
    <t>Confidence Level</t>
  </si>
  <si>
    <t>Confidence Intervals</t>
  </si>
  <si>
    <t>Low</t>
  </si>
  <si>
    <t>High</t>
  </si>
  <si>
    <t xml:space="preserve"> Do not EDIT</t>
  </si>
  <si>
    <t>Margin of Error</t>
  </si>
  <si>
    <t>Calculations</t>
  </si>
  <si>
    <t>Proportion Calculations</t>
  </si>
  <si>
    <t>Alpha</t>
  </si>
  <si>
    <t>Adj Wald</t>
  </si>
  <si>
    <t>p</t>
  </si>
  <si>
    <t>Z</t>
  </si>
  <si>
    <t>q</t>
  </si>
  <si>
    <t>adj x</t>
  </si>
  <si>
    <t>np</t>
  </si>
  <si>
    <t>adj n</t>
  </si>
  <si>
    <t>nq</t>
  </si>
  <si>
    <t>variance</t>
  </si>
  <si>
    <t>Wald</t>
  </si>
  <si>
    <t>sd</t>
  </si>
  <si>
    <t>pq</t>
  </si>
  <si>
    <t>X</t>
  </si>
  <si>
    <t>pq/n</t>
  </si>
  <si>
    <t>SEM</t>
  </si>
  <si>
    <t>Margin</t>
  </si>
  <si>
    <t>Test Statistic Z</t>
  </si>
  <si>
    <t>PQ</t>
  </si>
  <si>
    <t>PQ/N</t>
  </si>
  <si>
    <t>Sample Size?</t>
  </si>
  <si>
    <t>Normal Approximation np</t>
  </si>
  <si>
    <t>Normal Approximation nq</t>
  </si>
  <si>
    <t>Copyright © 2004-2009 Measuring Usability LLC</t>
  </si>
  <si>
    <t>Sample Size For a Desired Margin of Error around a Proportion</t>
  </si>
  <si>
    <t>N</t>
  </si>
  <si>
    <t>Input</t>
  </si>
  <si>
    <t>Desired Margin of Error Percent</t>
  </si>
  <si>
    <t>Sample Size Needed</t>
  </si>
  <si>
    <t>Adjusted-Wald</t>
  </si>
  <si>
    <t>Estimated Proportion (optional)</t>
  </si>
  <si>
    <t>Estimated stdev</t>
  </si>
  <si>
    <t>z^2</t>
  </si>
  <si>
    <t>s^2</t>
  </si>
  <si>
    <t>d^2</t>
  </si>
  <si>
    <t>(z^2s^2)/d^2</t>
  </si>
  <si>
    <t>Tails</t>
  </si>
  <si>
    <t>Adjusted Wald</t>
  </si>
  <si>
    <t>Adj x</t>
  </si>
  <si>
    <t>Adj n</t>
  </si>
  <si>
    <t>Adjusted sample Size</t>
  </si>
  <si>
    <t>Rounded to Nearest Whole Unit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</si>
</sst>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%"/>
    <numFmt numFmtId="167" formatCode="_(* #,##0.00000_);_(* \(#,##0.00000\);_(* &quot;-&quot;??_);_(@_)"/>
    <numFmt numFmtId="168" formatCode="0.000000"/>
    <numFmt numFmtId="169" formatCode="_(* #,##0_);_(* \(#,##0\);_(* &quot;-&quot;??_);_(@_)"/>
    <numFmt numFmtId="170" formatCode="0.00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0"/>
    </font>
    <font>
      <sz val="10"/>
      <color indexed="10"/>
      <name val="Arial"/>
      <family val="2"/>
    </font>
    <font>
      <b/>
      <i/>
      <sz val="10"/>
      <color indexed="23"/>
      <name val="Arial"/>
      <family val="2"/>
    </font>
    <font>
      <sz val="10"/>
      <color indexed="63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  <font>
      <i/>
      <sz val="10"/>
      <color indexed="59"/>
      <name val="Arial"/>
      <family val="2"/>
    </font>
    <font>
      <i/>
      <sz val="10"/>
      <color indexed="23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b/>
      <sz val="10"/>
      <color indexed="55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0" fillId="33" borderId="0" xfId="52" applyFont="1" applyFill="1" applyAlignment="1" applyProtection="1">
      <alignment/>
      <protection/>
    </xf>
    <xf numFmtId="0" fontId="0" fillId="33" borderId="0" xfId="0" applyFill="1" applyAlignment="1">
      <alignment/>
    </xf>
    <xf numFmtId="0" fontId="20" fillId="34" borderId="0" xfId="52" applyFont="1" applyFill="1" applyAlignment="1" applyProtection="1">
      <alignment/>
      <protection/>
    </xf>
    <xf numFmtId="0" fontId="0" fillId="34" borderId="0" xfId="0" applyFill="1" applyAlignment="1">
      <alignment/>
    </xf>
    <xf numFmtId="0" fontId="21" fillId="35" borderId="0" xfId="0" applyFont="1" applyFill="1" applyAlignment="1">
      <alignment/>
    </xf>
    <xf numFmtId="0" fontId="0" fillId="35" borderId="0" xfId="0" applyFill="1" applyAlignment="1">
      <alignment/>
    </xf>
    <xf numFmtId="0" fontId="22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24" fillId="34" borderId="0" xfId="0" applyFont="1" applyFill="1" applyAlignment="1">
      <alignment horizontal="centerContinuous"/>
    </xf>
    <xf numFmtId="0" fontId="26" fillId="35" borderId="0" xfId="0" applyFont="1" applyFill="1" applyAlignment="1">
      <alignment/>
    </xf>
    <xf numFmtId="0" fontId="26" fillId="35" borderId="10" xfId="0" applyFont="1" applyFill="1" applyBorder="1" applyAlignment="1">
      <alignment/>
    </xf>
    <xf numFmtId="164" fontId="26" fillId="35" borderId="0" xfId="0" applyNumberFormat="1" applyFont="1" applyFill="1" applyAlignment="1">
      <alignment/>
    </xf>
    <xf numFmtId="0" fontId="26" fillId="35" borderId="11" xfId="0" applyFont="1" applyFill="1" applyBorder="1" applyAlignment="1">
      <alignment/>
    </xf>
    <xf numFmtId="164" fontId="0" fillId="35" borderId="0" xfId="0" applyNumberFormat="1" applyFill="1" applyAlignment="1">
      <alignment/>
    </xf>
    <xf numFmtId="0" fontId="28" fillId="35" borderId="0" xfId="0" applyFont="1" applyFill="1" applyAlignment="1">
      <alignment/>
    </xf>
    <xf numFmtId="0" fontId="22" fillId="35" borderId="0" xfId="0" applyFont="1" applyFill="1" applyAlignment="1">
      <alignment horizontal="centerContinuous"/>
    </xf>
    <xf numFmtId="9" fontId="0" fillId="35" borderId="0" xfId="58" applyFont="1" applyFill="1" applyAlignment="1">
      <alignment/>
    </xf>
    <xf numFmtId="0" fontId="0" fillId="35" borderId="0" xfId="0" applyFill="1" applyAlignment="1">
      <alignment horizontal="center"/>
    </xf>
    <xf numFmtId="0" fontId="26" fillId="35" borderId="12" xfId="0" applyFont="1" applyFill="1" applyBorder="1" applyAlignment="1">
      <alignment/>
    </xf>
    <xf numFmtId="165" fontId="29" fillId="35" borderId="0" xfId="0" applyNumberFormat="1" applyFont="1" applyFill="1" applyAlignment="1">
      <alignment horizont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30" fillId="35" borderId="0" xfId="0" applyFont="1" applyFill="1" applyAlignment="1">
      <alignment/>
    </xf>
    <xf numFmtId="0" fontId="26" fillId="35" borderId="0" xfId="0" applyFont="1" applyFill="1" applyAlignment="1">
      <alignment horizontal="center"/>
    </xf>
    <xf numFmtId="164" fontId="26" fillId="35" borderId="0" xfId="0" applyNumberFormat="1" applyFont="1" applyFill="1" applyAlignment="1">
      <alignment horizontal="center"/>
    </xf>
    <xf numFmtId="0" fontId="27" fillId="35" borderId="0" xfId="0" applyFont="1" applyFill="1" applyAlignment="1">
      <alignment horizontal="center"/>
    </xf>
    <xf numFmtId="166" fontId="26" fillId="35" borderId="0" xfId="58" applyNumberFormat="1" applyFont="1" applyFill="1" applyAlignment="1">
      <alignment/>
    </xf>
    <xf numFmtId="167" fontId="0" fillId="35" borderId="0" xfId="42" applyNumberFormat="1" applyFont="1" applyFill="1" applyAlignment="1">
      <alignment/>
    </xf>
    <xf numFmtId="0" fontId="31" fillId="35" borderId="0" xfId="0" applyFont="1" applyFill="1" applyAlignment="1">
      <alignment/>
    </xf>
    <xf numFmtId="0" fontId="27" fillId="35" borderId="0" xfId="0" applyFont="1" applyFill="1" applyAlignment="1">
      <alignment/>
    </xf>
    <xf numFmtId="0" fontId="32" fillId="34" borderId="0" xfId="0" applyFont="1" applyFill="1" applyAlignment="1">
      <alignment horizontal="centerContinuous"/>
    </xf>
    <xf numFmtId="0" fontId="33" fillId="34" borderId="0" xfId="0" applyFont="1" applyFill="1" applyAlignment="1">
      <alignment horizontal="centerContinuous"/>
    </xf>
    <xf numFmtId="164" fontId="30" fillId="35" borderId="0" xfId="0" applyNumberFormat="1" applyFont="1" applyFill="1" applyAlignment="1">
      <alignment horizontal="left"/>
    </xf>
    <xf numFmtId="0" fontId="26" fillId="0" borderId="0" xfId="0" applyFont="1" applyAlignment="1">
      <alignment/>
    </xf>
    <xf numFmtId="0" fontId="34" fillId="34" borderId="0" xfId="52" applyFont="1" applyFill="1" applyAlignment="1" applyProtection="1">
      <alignment/>
      <protection/>
    </xf>
    <xf numFmtId="0" fontId="35" fillId="34" borderId="0" xfId="0" applyFont="1" applyFill="1" applyAlignment="1">
      <alignment/>
    </xf>
    <xf numFmtId="168" fontId="26" fillId="0" borderId="0" xfId="0" applyNumberFormat="1" applyFont="1" applyAlignment="1">
      <alignment/>
    </xf>
    <xf numFmtId="0" fontId="24" fillId="36" borderId="0" xfId="0" applyFont="1" applyFill="1" applyAlignment="1">
      <alignment horizontal="centerContinuous"/>
    </xf>
    <xf numFmtId="0" fontId="0" fillId="36" borderId="0" xfId="0" applyFill="1" applyAlignment="1">
      <alignment horizontal="centerContinuous"/>
    </xf>
    <xf numFmtId="0" fontId="24" fillId="35" borderId="0" xfId="0" applyFont="1" applyFill="1" applyAlignment="1">
      <alignment/>
    </xf>
    <xf numFmtId="166" fontId="0" fillId="35" borderId="0" xfId="58" applyNumberFormat="1" applyFont="1" applyFill="1" applyAlignment="1">
      <alignment/>
    </xf>
    <xf numFmtId="169" fontId="0" fillId="35" borderId="0" xfId="42" applyNumberFormat="1" applyFont="1" applyFill="1" applyAlignment="1">
      <alignment horizontal="left"/>
    </xf>
    <xf numFmtId="169" fontId="0" fillId="35" borderId="0" xfId="0" applyNumberFormat="1" applyFill="1" applyAlignment="1">
      <alignment horizontal="right"/>
    </xf>
    <xf numFmtId="0" fontId="32" fillId="34" borderId="0" xfId="0" applyFont="1" applyFill="1" applyAlignment="1">
      <alignment horizontal="left"/>
    </xf>
    <xf numFmtId="0" fontId="36" fillId="35" borderId="0" xfId="0" applyFont="1" applyFill="1" applyAlignment="1">
      <alignment horizontal="left"/>
    </xf>
    <xf numFmtId="0" fontId="31" fillId="35" borderId="0" xfId="0" applyFont="1" applyFill="1" applyAlignment="1">
      <alignment horizontal="right"/>
    </xf>
    <xf numFmtId="164" fontId="30" fillId="35" borderId="0" xfId="0" applyNumberFormat="1" applyFont="1" applyFill="1" applyAlignment="1">
      <alignment/>
    </xf>
    <xf numFmtId="0" fontId="30" fillId="35" borderId="0" xfId="0" applyFont="1" applyFill="1" applyAlignment="1">
      <alignment horizontal="right"/>
    </xf>
    <xf numFmtId="43" fontId="30" fillId="35" borderId="0" xfId="42" applyFont="1" applyFill="1" applyAlignment="1">
      <alignment/>
    </xf>
    <xf numFmtId="164" fontId="30" fillId="35" borderId="0" xfId="0" applyNumberFormat="1" applyFont="1" applyFill="1" applyAlignment="1">
      <alignment horizontal="right"/>
    </xf>
    <xf numFmtId="165" fontId="30" fillId="35" borderId="0" xfId="0" applyNumberFormat="1" applyFont="1" applyFill="1" applyAlignment="1">
      <alignment/>
    </xf>
    <xf numFmtId="0" fontId="36" fillId="35" borderId="0" xfId="0" applyFont="1" applyFill="1" applyAlignment="1">
      <alignment/>
    </xf>
    <xf numFmtId="1" fontId="30" fillId="35" borderId="0" xfId="0" applyNumberFormat="1" applyFont="1" applyFill="1" applyAlignment="1">
      <alignment/>
    </xf>
    <xf numFmtId="164" fontId="36" fillId="35" borderId="0" xfId="0" applyNumberFormat="1" applyFont="1" applyFill="1" applyAlignment="1">
      <alignment/>
    </xf>
    <xf numFmtId="43" fontId="30" fillId="35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ablestats.com/" TargetMode="External" /><Relationship Id="rId2" Type="http://schemas.openxmlformats.org/officeDocument/2006/relationships/hyperlink" Target="http://www.usablestats.com/" TargetMode="Externa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sablestats.com/" TargetMode="External" /><Relationship Id="rId2" Type="http://schemas.openxmlformats.org/officeDocument/2006/relationships/hyperlink" Target="http://www.usablestats.com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zoomScale="85" zoomScaleNormal="85" zoomScalePageLayoutView="0" workbookViewId="0" topLeftCell="A1">
      <selection activeCell="F18" sqref="F18"/>
    </sheetView>
  </sheetViews>
  <sheetFormatPr defaultColWidth="9.140625" defaultRowHeight="15"/>
  <cols>
    <col min="1" max="1" width="28.7109375" style="0" customWidth="1"/>
    <col min="3" max="3" width="7.8515625" style="0" customWidth="1"/>
    <col min="4" max="4" width="7.7109375" style="0" customWidth="1"/>
    <col min="5" max="5" width="4.8515625" style="0" customWidth="1"/>
    <col min="6" max="6" width="17.28125" style="0" customWidth="1"/>
    <col min="7" max="7" width="16.7109375" style="0" customWidth="1"/>
    <col min="8" max="8" width="22.57421875" style="0" customWidth="1"/>
    <col min="9" max="9" width="8.8515625" style="0" customWidth="1"/>
    <col min="10" max="10" width="3.28125" style="0" customWidth="1"/>
    <col min="11" max="11" width="9.00390625" style="0" customWidth="1"/>
    <col min="12" max="12" width="20.421875" style="0" customWidth="1"/>
    <col min="13" max="16" width="0" style="0" hidden="1" customWidth="1"/>
    <col min="17" max="17" width="9.28125" style="0" hidden="1" customWidth="1"/>
    <col min="23" max="23" width="8.8515625" style="0" customWidth="1"/>
  </cols>
  <sheetData>
    <row r="1" spans="1:19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 t="s">
        <v>1</v>
      </c>
      <c r="S1" s="2"/>
    </row>
    <row r="2" spans="1:19" ht="5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4"/>
    </row>
    <row r="3" spans="1:19" ht="15.7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5">
      <c r="A4" s="7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0" ht="15">
      <c r="A5" s="8" t="s">
        <v>4</v>
      </c>
      <c r="B5" s="6"/>
      <c r="C5" s="6"/>
      <c r="D5" s="6"/>
      <c r="E5" s="6"/>
      <c r="F5" s="6"/>
      <c r="G5" s="6"/>
      <c r="H5" s="6"/>
      <c r="I5" s="6"/>
      <c r="J5" s="6"/>
    </row>
    <row r="6" spans="1:1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">
      <c r="A7" s="9" t="s">
        <v>5</v>
      </c>
      <c r="B7" s="9"/>
      <c r="C7" s="9"/>
      <c r="D7" s="6"/>
      <c r="E7" s="6"/>
      <c r="F7" s="9" t="s">
        <v>6</v>
      </c>
      <c r="G7" s="9"/>
      <c r="H7" s="6"/>
      <c r="I7" s="6"/>
      <c r="J7" s="6"/>
      <c r="K7" s="6"/>
    </row>
    <row r="8" spans="1:11" ht="15">
      <c r="A8" s="10" t="s">
        <v>7</v>
      </c>
      <c r="B8" s="11">
        <f>B9*0.2</f>
        <v>200</v>
      </c>
      <c r="C8" s="6"/>
      <c r="D8" s="6"/>
      <c r="E8" s="6"/>
      <c r="F8" s="6" t="s">
        <v>8</v>
      </c>
      <c r="G8" s="12">
        <f>B8/B9</f>
        <v>0.2</v>
      </c>
      <c r="H8" s="6"/>
      <c r="I8" s="6"/>
      <c r="J8" s="6"/>
      <c r="K8" s="6"/>
    </row>
    <row r="9" spans="1:17" ht="15">
      <c r="A9" s="10" t="s">
        <v>9</v>
      </c>
      <c r="B9" s="13">
        <v>1000</v>
      </c>
      <c r="C9" s="6"/>
      <c r="D9" s="6"/>
      <c r="E9" s="6"/>
      <c r="F9" s="6" t="s">
        <v>10</v>
      </c>
      <c r="G9" s="14">
        <f>IF(B11&lt;&gt;"",G8-B11,"")</f>
      </c>
      <c r="H9" s="6"/>
      <c r="I9" s="6"/>
      <c r="J9" s="6"/>
      <c r="K9" s="6"/>
      <c r="N9" s="6" t="s">
        <v>11</v>
      </c>
      <c r="O9" s="6"/>
      <c r="P9" s="6"/>
      <c r="Q9" s="6"/>
    </row>
    <row r="10" spans="1:17" ht="15">
      <c r="A10" s="15"/>
      <c r="B10" s="6"/>
      <c r="C10" s="6"/>
      <c r="D10" s="6"/>
      <c r="E10" s="6"/>
      <c r="G10" s="16"/>
      <c r="H10" s="6"/>
      <c r="I10" s="6"/>
      <c r="J10" s="6"/>
      <c r="K10" s="6"/>
      <c r="N10" s="6">
        <v>1</v>
      </c>
      <c r="O10" s="17">
        <v>0.8</v>
      </c>
      <c r="P10" s="6">
        <v>4</v>
      </c>
      <c r="Q10">
        <v>2</v>
      </c>
    </row>
    <row r="11" spans="1:16" ht="15">
      <c r="A11" s="18" t="s">
        <v>12</v>
      </c>
      <c r="B11" s="19"/>
      <c r="C11" s="6"/>
      <c r="D11" s="6"/>
      <c r="E11" s="6"/>
      <c r="F11" s="6"/>
      <c r="G11" s="20"/>
      <c r="H11" s="6"/>
      <c r="I11" s="6"/>
      <c r="J11" s="6"/>
      <c r="K11" s="6"/>
      <c r="N11" s="6">
        <v>2</v>
      </c>
      <c r="O11" s="17">
        <v>0.85</v>
      </c>
      <c r="P11" s="6"/>
    </row>
    <row r="12" spans="1:17" ht="15">
      <c r="A12" s="6"/>
      <c r="B12" s="6"/>
      <c r="C12" s="6"/>
      <c r="D12" s="6"/>
      <c r="E12" s="6"/>
      <c r="F12" s="6"/>
      <c r="G12" s="20"/>
      <c r="H12" s="6"/>
      <c r="I12" s="6"/>
      <c r="J12" s="6"/>
      <c r="K12" s="6"/>
      <c r="N12" s="6">
        <v>3</v>
      </c>
      <c r="O12" s="17">
        <v>0.9</v>
      </c>
      <c r="P12" s="21">
        <f>VLOOKUP(P10,N10:O14,2)</f>
        <v>0.95</v>
      </c>
      <c r="Q12" s="6"/>
    </row>
    <row r="13" spans="2:17" ht="15">
      <c r="B13" s="6"/>
      <c r="C13" s="6"/>
      <c r="D13" s="22"/>
      <c r="E13" s="22"/>
      <c r="F13" s="6"/>
      <c r="G13" s="20"/>
      <c r="H13" s="6"/>
      <c r="I13" s="6"/>
      <c r="J13" s="6"/>
      <c r="K13" s="6"/>
      <c r="N13" s="6">
        <v>4</v>
      </c>
      <c r="O13" s="17">
        <v>0.95</v>
      </c>
      <c r="P13" s="6"/>
      <c r="Q13" s="6"/>
    </row>
    <row r="14" spans="1:17" ht="15">
      <c r="A14" s="10" t="s">
        <v>13</v>
      </c>
      <c r="B14" s="6"/>
      <c r="C14" s="6"/>
      <c r="D14" s="22"/>
      <c r="E14" s="22"/>
      <c r="F14" s="6"/>
      <c r="G14" s="23"/>
      <c r="H14" s="6"/>
      <c r="I14" s="6"/>
      <c r="J14" s="6"/>
      <c r="K14" s="6"/>
      <c r="N14" s="6">
        <v>5</v>
      </c>
      <c r="O14" s="17">
        <v>0.99</v>
      </c>
      <c r="P14" s="6"/>
      <c r="Q14" s="6"/>
    </row>
    <row r="15" spans="1:11" ht="15">
      <c r="A15" s="6"/>
      <c r="B15" s="6"/>
      <c r="C15" s="6"/>
      <c r="D15" s="6"/>
      <c r="E15" s="6"/>
      <c r="F15" s="16" t="s">
        <v>14</v>
      </c>
      <c r="G15" s="16"/>
      <c r="H15" s="6"/>
      <c r="I15" s="6"/>
      <c r="J15" s="6"/>
      <c r="K15" s="6"/>
    </row>
    <row r="16" spans="1:11" ht="15">
      <c r="A16" s="6"/>
      <c r="B16" s="6"/>
      <c r="C16" s="6"/>
      <c r="D16" s="6"/>
      <c r="E16" s="6"/>
      <c r="F16" s="24" t="s">
        <v>15</v>
      </c>
      <c r="G16" s="24" t="s">
        <v>16</v>
      </c>
      <c r="H16" s="6"/>
      <c r="I16" s="6"/>
      <c r="J16" s="6"/>
      <c r="K16" s="6"/>
    </row>
    <row r="17" spans="1:14" ht="15">
      <c r="A17" s="10"/>
      <c r="B17" s="6"/>
      <c r="C17" s="6"/>
      <c r="D17" s="6"/>
      <c r="E17" s="6"/>
      <c r="F17" s="25">
        <f>G31-G18</f>
        <v>0.17635060331173255</v>
      </c>
      <c r="G17" s="25">
        <f>IF(G31+G18&gt;1,1,G31+G18)</f>
        <v>0.22594545177960054</v>
      </c>
      <c r="H17" s="26"/>
      <c r="I17" s="6"/>
      <c r="J17" s="6"/>
      <c r="K17" s="6"/>
      <c r="N17" t="s">
        <v>17</v>
      </c>
    </row>
    <row r="18" spans="1:11" ht="15">
      <c r="A18" s="6"/>
      <c r="B18" s="10"/>
      <c r="C18" s="10"/>
      <c r="D18" s="10"/>
      <c r="E18" s="10"/>
      <c r="F18" s="10" t="s">
        <v>18</v>
      </c>
      <c r="G18" s="27">
        <f>G36*G30</f>
        <v>0.024797424233934003</v>
      </c>
      <c r="H18" s="6"/>
      <c r="I18" s="6"/>
      <c r="J18" s="6"/>
      <c r="K18" s="6"/>
    </row>
    <row r="19" spans="1:11" ht="15">
      <c r="A19" s="6"/>
      <c r="B19" s="10"/>
      <c r="C19" s="10"/>
      <c r="D19" s="10"/>
      <c r="E19" s="10"/>
      <c r="G19" s="28"/>
      <c r="H19" s="10"/>
      <c r="I19" s="6"/>
      <c r="J19" s="6"/>
      <c r="K19" s="6"/>
    </row>
    <row r="20" spans="1:11" ht="15">
      <c r="A20" s="29"/>
      <c r="B20" s="6"/>
      <c r="C20" s="6"/>
      <c r="D20" s="6"/>
      <c r="E20" s="6"/>
      <c r="F20" s="30">
        <f>IF(I36,"","Your sample size is small for this test, interpret with caution.")</f>
      </c>
      <c r="G20" s="6"/>
      <c r="H20" s="6"/>
      <c r="I20" s="6"/>
      <c r="J20" s="6"/>
      <c r="K20" s="6"/>
    </row>
    <row r="21" spans="1:11" ht="15">
      <c r="A21" s="31" t="s">
        <v>19</v>
      </c>
      <c r="B21" s="32"/>
      <c r="C21" s="4"/>
      <c r="D21" s="4"/>
      <c r="E21" s="4"/>
      <c r="F21" s="4"/>
      <c r="G21" s="4"/>
      <c r="H21" s="4"/>
      <c r="I21" s="4"/>
      <c r="J21" s="6"/>
      <c r="K21" s="6"/>
    </row>
    <row r="22" spans="1:11" ht="15">
      <c r="A22" s="23"/>
      <c r="B22" s="23"/>
      <c r="C22" s="23"/>
      <c r="D22" s="23"/>
      <c r="E22" s="23"/>
      <c r="F22" s="23"/>
      <c r="G22" s="23"/>
      <c r="H22" s="23" t="s">
        <v>20</v>
      </c>
      <c r="I22" s="23"/>
      <c r="J22" s="23"/>
      <c r="K22" s="6"/>
    </row>
    <row r="23" spans="1:11" ht="15">
      <c r="A23" s="23" t="s">
        <v>21</v>
      </c>
      <c r="B23" s="23">
        <f>1-P12</f>
        <v>0.050000000000000044</v>
      </c>
      <c r="C23" s="23"/>
      <c r="D23" s="23"/>
      <c r="E23" s="23"/>
      <c r="F23" s="23" t="s">
        <v>22</v>
      </c>
      <c r="G23" s="23"/>
      <c r="H23" s="23" t="s">
        <v>23</v>
      </c>
      <c r="I23" s="23">
        <f>B8/B9</f>
        <v>0.2</v>
      </c>
      <c r="J23" s="23"/>
      <c r="K23" s="6"/>
    </row>
    <row r="24" spans="1:11" ht="15">
      <c r="A24" s="23" t="s">
        <v>24</v>
      </c>
      <c r="B24" s="23">
        <f>ABS(NORMSINV((B23)/2))</f>
        <v>1.9599639845400545</v>
      </c>
      <c r="C24" s="23"/>
      <c r="D24" s="23"/>
      <c r="E24" s="23"/>
      <c r="F24" s="23"/>
      <c r="G24" s="23"/>
      <c r="H24" s="23" t="s">
        <v>25</v>
      </c>
      <c r="I24" s="23">
        <f>1-I23</f>
        <v>0.8</v>
      </c>
      <c r="J24" s="23"/>
      <c r="K24" s="6"/>
    </row>
    <row r="25" spans="1:11" ht="15">
      <c r="A25" s="23" t="s">
        <v>23</v>
      </c>
      <c r="B25" s="23">
        <f>G8</f>
        <v>0.2</v>
      </c>
      <c r="C25" s="23"/>
      <c r="D25" s="23"/>
      <c r="E25" s="23"/>
      <c r="F25" s="23" t="s">
        <v>26</v>
      </c>
      <c r="G25" s="33">
        <f>B8+((B24^2)/2)</f>
        <v>201.92072941034706</v>
      </c>
      <c r="H25" s="23" t="s">
        <v>27</v>
      </c>
      <c r="I25" s="23">
        <f>B9*I23</f>
        <v>200</v>
      </c>
      <c r="J25" s="23"/>
      <c r="K25" s="6"/>
    </row>
    <row r="26" spans="1:11" ht="15">
      <c r="A26" s="23" t="s">
        <v>25</v>
      </c>
      <c r="B26" s="23">
        <f>1-G8</f>
        <v>0.8</v>
      </c>
      <c r="C26" s="23"/>
      <c r="D26" s="23"/>
      <c r="E26" s="23"/>
      <c r="F26" s="23" t="s">
        <v>28</v>
      </c>
      <c r="G26" s="33">
        <f>B9+(B24^2)</f>
        <v>1003.8414588206941</v>
      </c>
      <c r="H26" s="23" t="s">
        <v>29</v>
      </c>
      <c r="I26" s="23">
        <f>B9*I24</f>
        <v>800</v>
      </c>
      <c r="J26" s="23"/>
      <c r="K26" s="6"/>
    </row>
    <row r="27" spans="1:11" ht="15">
      <c r="A27" s="23"/>
      <c r="B27" s="23"/>
      <c r="C27" s="23"/>
      <c r="D27" s="23"/>
      <c r="E27" s="23"/>
      <c r="F27" s="23"/>
      <c r="G27" s="33"/>
      <c r="H27" s="23" t="s">
        <v>30</v>
      </c>
      <c r="I27" s="23">
        <f>B9*I23*I24</f>
        <v>160</v>
      </c>
      <c r="J27" s="23"/>
      <c r="K27" s="6"/>
    </row>
    <row r="28" spans="1:11" ht="15">
      <c r="A28" s="23" t="s">
        <v>31</v>
      </c>
      <c r="B28" s="23"/>
      <c r="C28" s="23"/>
      <c r="D28" s="23"/>
      <c r="E28" s="23"/>
      <c r="F28" s="23"/>
      <c r="G28" s="33"/>
      <c r="H28" s="23" t="s">
        <v>32</v>
      </c>
      <c r="I28" s="23">
        <f>SQRT(I27)</f>
        <v>12.649110640673518</v>
      </c>
      <c r="J28" s="23"/>
      <c r="K28" s="6"/>
    </row>
    <row r="29" spans="1:11" ht="15">
      <c r="A29" s="23" t="s">
        <v>33</v>
      </c>
      <c r="B29" s="23">
        <f>B26*G8</f>
        <v>0.16000000000000003</v>
      </c>
      <c r="C29" s="23"/>
      <c r="D29" s="23"/>
      <c r="E29" s="23"/>
      <c r="F29" s="23" t="s">
        <v>21</v>
      </c>
      <c r="G29" s="33">
        <v>0.05</v>
      </c>
      <c r="H29" s="23" t="s">
        <v>34</v>
      </c>
      <c r="I29" s="23">
        <f>I25</f>
        <v>200</v>
      </c>
      <c r="J29" s="23"/>
      <c r="K29" s="6"/>
    </row>
    <row r="30" spans="1:11" ht="15">
      <c r="A30" s="23" t="s">
        <v>35</v>
      </c>
      <c r="B30" s="23">
        <f>(G8*B26)/B9</f>
        <v>0.00016000000000000004</v>
      </c>
      <c r="C30" s="23"/>
      <c r="D30" s="23"/>
      <c r="E30" s="23"/>
      <c r="F30" s="23" t="s">
        <v>24</v>
      </c>
      <c r="G30" s="33">
        <f>ABS(NORMSINV((G29)/2))</f>
        <v>1.9599639845400545</v>
      </c>
      <c r="H30" s="23" t="s">
        <v>10</v>
      </c>
      <c r="I30" s="23">
        <f>I23-B11</f>
        <v>0.2</v>
      </c>
      <c r="J30" s="23"/>
      <c r="K30" s="6"/>
    </row>
    <row r="31" spans="1:11" ht="15">
      <c r="A31" s="23" t="s">
        <v>36</v>
      </c>
      <c r="B31" s="23">
        <f>SQRT(B30)</f>
        <v>0.01264911064067352</v>
      </c>
      <c r="C31" s="23"/>
      <c r="D31" s="23"/>
      <c r="E31" s="23"/>
      <c r="F31" s="23" t="s">
        <v>23</v>
      </c>
      <c r="G31" s="33">
        <f>G25/G26</f>
        <v>0.20114802754566655</v>
      </c>
      <c r="H31" s="23"/>
      <c r="I31" s="23"/>
      <c r="J31" s="23"/>
      <c r="K31" s="6"/>
    </row>
    <row r="32" spans="1:11" ht="15">
      <c r="A32" s="23" t="s">
        <v>37</v>
      </c>
      <c r="B32" s="23">
        <f>B31*B24</f>
        <v>0.02479180129218247</v>
      </c>
      <c r="C32" s="23"/>
      <c r="D32" s="23"/>
      <c r="E32" s="23"/>
      <c r="F32" s="23" t="s">
        <v>25</v>
      </c>
      <c r="G32" s="33">
        <f>1-G31</f>
        <v>0.7988519724543335</v>
      </c>
      <c r="H32" s="23" t="s">
        <v>36</v>
      </c>
      <c r="I32" s="23">
        <f>SQRT((B11*(1-B11))/B9)</f>
        <v>0</v>
      </c>
      <c r="J32" s="23"/>
      <c r="K32" s="6"/>
    </row>
    <row r="33" spans="1:11" ht="15">
      <c r="A33" s="23" t="s">
        <v>15</v>
      </c>
      <c r="B33" s="23">
        <f>G8-B32</f>
        <v>0.17520819870781754</v>
      </c>
      <c r="C33" s="23"/>
      <c r="D33" s="23"/>
      <c r="E33" s="23"/>
      <c r="F33" s="23"/>
      <c r="G33" s="33"/>
      <c r="H33" s="23" t="s">
        <v>38</v>
      </c>
      <c r="I33" s="23" t="e">
        <f>I30/I32</f>
        <v>#DIV/0!</v>
      </c>
      <c r="J33" s="23"/>
      <c r="K33" s="6"/>
    </row>
    <row r="34" spans="1:11" ht="15">
      <c r="A34" s="23" t="s">
        <v>16</v>
      </c>
      <c r="B34" s="23">
        <f>G8+B32</f>
        <v>0.22479180129218249</v>
      </c>
      <c r="C34" s="23"/>
      <c r="D34" s="23"/>
      <c r="E34" s="23"/>
      <c r="F34" s="23" t="s">
        <v>39</v>
      </c>
      <c r="G34" s="33">
        <f>G32*G31</f>
        <v>0.16068749856015432</v>
      </c>
      <c r="H34" s="23"/>
      <c r="I34" s="6"/>
      <c r="J34" s="23"/>
      <c r="K34" s="6"/>
    </row>
    <row r="35" spans="1:11" ht="15">
      <c r="A35" s="23"/>
      <c r="B35" s="23"/>
      <c r="C35" s="23"/>
      <c r="D35" s="23"/>
      <c r="E35" s="23"/>
      <c r="F35" s="23" t="s">
        <v>40</v>
      </c>
      <c r="G35" s="33">
        <f>(G31*G32)/G26</f>
        <v>0.00016007258631151663</v>
      </c>
      <c r="H35" s="23"/>
      <c r="I35" s="6"/>
      <c r="J35" s="23"/>
      <c r="K35" s="6"/>
    </row>
    <row r="36" spans="1:11" ht="15">
      <c r="A36" s="23"/>
      <c r="B36" s="23"/>
      <c r="C36" s="23"/>
      <c r="D36" s="23"/>
      <c r="E36" s="23"/>
      <c r="F36" s="23" t="s">
        <v>36</v>
      </c>
      <c r="G36" s="33">
        <f>SQRT(G35)</f>
        <v>0.012651979541222654</v>
      </c>
      <c r="H36" s="23" t="s">
        <v>41</v>
      </c>
      <c r="I36" s="23" t="b">
        <f>AND(I37="OK",I38="OK")</f>
        <v>1</v>
      </c>
      <c r="J36" s="23"/>
      <c r="K36" s="6"/>
    </row>
    <row r="37" spans="1:17" ht="15">
      <c r="A37" s="23"/>
      <c r="B37" s="23"/>
      <c r="C37" s="23"/>
      <c r="D37" s="23"/>
      <c r="E37" s="23"/>
      <c r="F37" s="23"/>
      <c r="G37" s="23"/>
      <c r="H37" s="23" t="s">
        <v>42</v>
      </c>
      <c r="I37" s="23" t="str">
        <f>IF(B9*I23&gt;5,"OK","Risky")</f>
        <v>OK</v>
      </c>
      <c r="J37" s="23"/>
      <c r="N37" s="34"/>
      <c r="O37" s="34"/>
      <c r="P37" s="34"/>
      <c r="Q37" s="34"/>
    </row>
    <row r="38" spans="1:18" ht="15">
      <c r="A38" s="23"/>
      <c r="B38" s="23"/>
      <c r="C38" s="23"/>
      <c r="D38" s="23"/>
      <c r="E38" s="23"/>
      <c r="F38" s="23"/>
      <c r="G38" s="23"/>
      <c r="H38" s="23" t="s">
        <v>43</v>
      </c>
      <c r="I38" s="23" t="str">
        <f>IF(B9*I24&gt;5,"OK","Risky")</f>
        <v>OK</v>
      </c>
      <c r="J38" s="23"/>
      <c r="L38" s="34"/>
      <c r="M38" s="34"/>
      <c r="N38" s="34"/>
      <c r="O38" s="34"/>
      <c r="P38" s="34"/>
      <c r="Q38" s="34"/>
      <c r="R38" s="34"/>
    </row>
    <row r="39" spans="1:18" ht="15">
      <c r="A39" s="35" t="s">
        <v>44</v>
      </c>
      <c r="B39" s="36"/>
      <c r="C39" s="36"/>
      <c r="D39" s="36"/>
      <c r="E39" s="36"/>
      <c r="F39" s="36"/>
      <c r="G39" s="36"/>
      <c r="H39" s="36"/>
      <c r="I39" s="36"/>
      <c r="J39" s="36"/>
      <c r="L39" s="34"/>
      <c r="M39" s="34"/>
      <c r="R39" s="34"/>
    </row>
    <row r="40" spans="8:18" ht="15">
      <c r="H40" s="34"/>
      <c r="I40" s="34"/>
      <c r="R40" s="34"/>
    </row>
    <row r="41" spans="8:18" ht="15">
      <c r="H41" s="34"/>
      <c r="I41" s="34"/>
      <c r="R41" s="34"/>
    </row>
    <row r="42" spans="8:18" ht="15">
      <c r="H42" s="34"/>
      <c r="I42" s="34"/>
      <c r="R42" s="34"/>
    </row>
    <row r="43" spans="8:18" ht="15">
      <c r="H43" s="34"/>
      <c r="I43" s="34"/>
      <c r="R43" s="34"/>
    </row>
    <row r="44" spans="8:18" ht="15">
      <c r="H44" s="34"/>
      <c r="I44" s="34"/>
      <c r="R44" s="34"/>
    </row>
    <row r="45" spans="8:21" ht="15">
      <c r="H45" s="34"/>
      <c r="I45" s="34"/>
      <c r="U45" s="37"/>
    </row>
    <row r="46" spans="8:21" ht="15">
      <c r="H46" s="34"/>
      <c r="I46" s="34"/>
      <c r="U46" s="34"/>
    </row>
    <row r="47" spans="8:21" ht="15">
      <c r="H47" s="34"/>
      <c r="I47" s="34"/>
      <c r="U47" s="34"/>
    </row>
    <row r="48" spans="8:21" ht="15">
      <c r="H48" s="34"/>
      <c r="I48" s="34"/>
      <c r="O48" s="34"/>
      <c r="P48" s="34"/>
      <c r="Q48" s="34"/>
      <c r="U48" s="37"/>
    </row>
    <row r="49" spans="14:18" ht="15">
      <c r="N49" s="34"/>
      <c r="O49" s="34"/>
      <c r="P49" s="34"/>
      <c r="Q49" s="34"/>
      <c r="R49" s="34"/>
    </row>
    <row r="50" spans="3:18" ht="15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3:18" ht="15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3:18" ht="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3:18" ht="15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3:18" ht="15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3:18" ht="15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3:18" ht="15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3:18" ht="15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3:18" ht="1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3:18" ht="1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3:18" ht="1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3:18" ht="1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3:18" ht="1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R62" s="34"/>
    </row>
  </sheetData>
  <sheetProtection/>
  <hyperlinks>
    <hyperlink ref="A39" r:id="rId1" display="Copyright © 2008 Measuring Usability LLC"/>
    <hyperlink ref="R1" r:id="rId2" display="usablestats.com"/>
    <hyperlink ref="A1" location="'Table of Contents'!A1" display="Contents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4.57421875" style="0" customWidth="1"/>
    <col min="2" max="2" width="32.140625" style="0" customWidth="1"/>
    <col min="3" max="3" width="9.57421875" style="0" customWidth="1"/>
    <col min="5" max="5" width="18.8515625" style="0" bestFit="1" customWidth="1"/>
    <col min="6" max="7" width="9.7109375" style="0" bestFit="1" customWidth="1"/>
    <col min="18" max="19" width="0" style="0" hidden="1" customWidth="1"/>
  </cols>
  <sheetData>
    <row r="1" spans="1:20" ht="1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 t="s">
        <v>1</v>
      </c>
      <c r="T1" s="2"/>
    </row>
    <row r="2" spans="1:20" ht="5.25" customHeight="1">
      <c r="A2" s="3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 s="4"/>
    </row>
    <row r="3" spans="1:7" ht="15.75">
      <c r="A3" s="6"/>
      <c r="B3" s="5" t="s">
        <v>45</v>
      </c>
      <c r="C3" s="6"/>
      <c r="D3" s="6"/>
      <c r="E3" s="6"/>
      <c r="F3" s="6"/>
      <c r="G3" s="6"/>
    </row>
    <row r="4" spans="1:7" ht="15">
      <c r="A4" s="6"/>
      <c r="B4" s="8" t="s">
        <v>4</v>
      </c>
      <c r="C4" s="6"/>
      <c r="D4" s="6"/>
      <c r="E4" s="6"/>
      <c r="F4" s="6"/>
      <c r="G4" s="6"/>
    </row>
    <row r="5" spans="1:24" ht="15">
      <c r="A5" s="6"/>
      <c r="B5" s="6"/>
      <c r="C5" s="6"/>
      <c r="D5" s="6"/>
      <c r="E5" s="6"/>
      <c r="F5" s="6"/>
      <c r="G5" s="6"/>
      <c r="U5" s="6" t="s">
        <v>11</v>
      </c>
      <c r="V5" s="6"/>
      <c r="W5" s="6"/>
      <c r="X5" s="6"/>
    </row>
    <row r="6" spans="2:24" ht="15">
      <c r="B6" s="6"/>
      <c r="C6" s="6"/>
      <c r="D6" s="6"/>
      <c r="E6" s="6"/>
      <c r="F6" s="6"/>
      <c r="G6" s="6"/>
      <c r="R6" t="s">
        <v>37</v>
      </c>
      <c r="S6" t="s">
        <v>46</v>
      </c>
      <c r="U6" s="6">
        <v>1</v>
      </c>
      <c r="V6" s="17">
        <v>0.8</v>
      </c>
      <c r="W6" s="6">
        <v>4</v>
      </c>
      <c r="X6">
        <v>2</v>
      </c>
    </row>
    <row r="7" spans="2:23" ht="15">
      <c r="B7" s="38" t="s">
        <v>47</v>
      </c>
      <c r="C7" s="39"/>
      <c r="D7" s="6"/>
      <c r="E7" s="38" t="s">
        <v>6</v>
      </c>
      <c r="F7" s="39"/>
      <c r="G7" s="39"/>
      <c r="R7">
        <v>0.45</v>
      </c>
      <c r="S7">
        <f aca="true" t="shared" si="0" ref="S7:S51">CEILING((C$15/(R7/C$16))^2-C$26,1)</f>
        <v>1</v>
      </c>
      <c r="U7" s="6">
        <v>2</v>
      </c>
      <c r="V7" s="17">
        <v>0.85</v>
      </c>
      <c r="W7" s="6"/>
    </row>
    <row r="8" spans="2:24" ht="15">
      <c r="B8" s="40" t="s">
        <v>48</v>
      </c>
      <c r="C8" s="41">
        <v>0.061</v>
      </c>
      <c r="D8" s="6"/>
      <c r="E8" s="6"/>
      <c r="F8" s="6" t="s">
        <v>49</v>
      </c>
      <c r="G8" s="6"/>
      <c r="R8">
        <v>0.44</v>
      </c>
      <c r="S8">
        <f t="shared" si="0"/>
        <v>2</v>
      </c>
      <c r="U8" s="6">
        <v>3</v>
      </c>
      <c r="V8" s="17">
        <v>0.9</v>
      </c>
      <c r="W8" s="21">
        <f>VLOOKUP(W6,U6:V10,2)</f>
        <v>0.95</v>
      </c>
      <c r="X8" s="6"/>
    </row>
    <row r="9" spans="2:24" ht="15">
      <c r="B9" s="6"/>
      <c r="C9" s="6"/>
      <c r="D9" s="6"/>
      <c r="E9" t="s">
        <v>50</v>
      </c>
      <c r="F9" s="42">
        <f>C28</f>
        <v>255</v>
      </c>
      <c r="G9" s="6"/>
      <c r="R9">
        <v>0.43</v>
      </c>
      <c r="S9">
        <f t="shared" si="0"/>
        <v>2</v>
      </c>
      <c r="U9" s="6">
        <v>4</v>
      </c>
      <c r="V9" s="17">
        <v>0.95</v>
      </c>
      <c r="W9" s="6"/>
      <c r="X9" s="6"/>
    </row>
    <row r="10" spans="2:24" ht="15">
      <c r="B10" s="40" t="s">
        <v>13</v>
      </c>
      <c r="C10" s="6"/>
      <c r="D10" s="6"/>
      <c r="E10" s="6" t="s">
        <v>31</v>
      </c>
      <c r="F10" s="43">
        <f>CEILING(C20,1)</f>
        <v>259</v>
      </c>
      <c r="G10" s="6"/>
      <c r="R10">
        <v>0.42</v>
      </c>
      <c r="S10">
        <f t="shared" si="0"/>
        <v>2</v>
      </c>
      <c r="U10" s="6">
        <v>5</v>
      </c>
      <c r="V10" s="17">
        <v>0.99</v>
      </c>
      <c r="W10" s="6"/>
      <c r="X10" s="6"/>
    </row>
    <row r="11" spans="2:19" ht="15">
      <c r="B11" s="6"/>
      <c r="C11" s="6"/>
      <c r="D11" s="6"/>
      <c r="E11" s="6"/>
      <c r="F11" s="6"/>
      <c r="G11" s="6"/>
      <c r="R11">
        <v>0.41</v>
      </c>
      <c r="S11">
        <f t="shared" si="0"/>
        <v>2</v>
      </c>
    </row>
    <row r="12" spans="2:19" ht="15">
      <c r="B12" s="7" t="s">
        <v>51</v>
      </c>
      <c r="C12" s="6">
        <v>0.5</v>
      </c>
      <c r="D12" s="6"/>
      <c r="E12" s="6"/>
      <c r="F12" s="6"/>
      <c r="G12" s="6"/>
      <c r="R12">
        <v>0.4</v>
      </c>
      <c r="S12">
        <f t="shared" si="0"/>
        <v>3</v>
      </c>
    </row>
    <row r="13" spans="2:19" ht="15">
      <c r="B13" s="6"/>
      <c r="C13" s="6"/>
      <c r="D13" s="6"/>
      <c r="E13" s="6"/>
      <c r="F13" s="6"/>
      <c r="G13" s="6"/>
      <c r="R13">
        <v>0.39</v>
      </c>
      <c r="S13">
        <f t="shared" si="0"/>
        <v>3</v>
      </c>
    </row>
    <row r="14" spans="2:19" ht="15">
      <c r="B14" s="44" t="s">
        <v>19</v>
      </c>
      <c r="C14" s="44"/>
      <c r="D14" s="44"/>
      <c r="E14" s="44"/>
      <c r="F14" s="4"/>
      <c r="G14" s="4"/>
      <c r="R14">
        <v>0.38</v>
      </c>
      <c r="S14">
        <f t="shared" si="0"/>
        <v>3</v>
      </c>
    </row>
    <row r="15" spans="2:19" ht="15">
      <c r="B15" s="45" t="s">
        <v>52</v>
      </c>
      <c r="C15" s="23">
        <f>SQRT(C12*(1-C12))</f>
        <v>0.5</v>
      </c>
      <c r="D15" s="23"/>
      <c r="E15" s="23"/>
      <c r="F15" s="23"/>
      <c r="G15" s="23"/>
      <c r="R15">
        <v>0.37</v>
      </c>
      <c r="S15">
        <f t="shared" si="0"/>
        <v>4</v>
      </c>
    </row>
    <row r="16" spans="2:19" ht="15">
      <c r="B16" s="46" t="s">
        <v>24</v>
      </c>
      <c r="C16" s="23">
        <f>NORMSINV(1-(C22)/C23)</f>
        <v>1.959963984540054</v>
      </c>
      <c r="D16" s="23"/>
      <c r="E16" s="47"/>
      <c r="F16" s="47"/>
      <c r="G16" s="47"/>
      <c r="R16">
        <v>0.36</v>
      </c>
      <c r="S16">
        <f t="shared" si="0"/>
        <v>4</v>
      </c>
    </row>
    <row r="17" spans="2:19" ht="15">
      <c r="B17" s="48" t="s">
        <v>53</v>
      </c>
      <c r="C17" s="23">
        <f>C16^2</f>
        <v>3.8414588206941254</v>
      </c>
      <c r="D17" s="23"/>
      <c r="E17" s="47"/>
      <c r="F17" s="47"/>
      <c r="G17" s="47"/>
      <c r="R17">
        <v>0.35</v>
      </c>
      <c r="S17">
        <f t="shared" si="0"/>
        <v>4</v>
      </c>
    </row>
    <row r="18" spans="2:19" ht="15">
      <c r="B18" s="48" t="s">
        <v>54</v>
      </c>
      <c r="C18" s="49">
        <f>C15^2</f>
        <v>0.25</v>
      </c>
      <c r="D18" s="23"/>
      <c r="E18" s="47"/>
      <c r="F18" s="47"/>
      <c r="G18" s="47"/>
      <c r="R18">
        <v>0.34</v>
      </c>
      <c r="S18">
        <f t="shared" si="0"/>
        <v>5</v>
      </c>
    </row>
    <row r="19" spans="2:19" ht="15">
      <c r="B19" s="50" t="s">
        <v>55</v>
      </c>
      <c r="C19" s="51">
        <f>C8^2</f>
        <v>0.003721</v>
      </c>
      <c r="D19" s="47"/>
      <c r="E19" s="47"/>
      <c r="F19" s="47"/>
      <c r="G19" s="47"/>
      <c r="R19">
        <v>0.33</v>
      </c>
      <c r="S19">
        <f t="shared" si="0"/>
        <v>5</v>
      </c>
    </row>
    <row r="20" spans="2:19" ht="15">
      <c r="B20" s="50" t="s">
        <v>56</v>
      </c>
      <c r="C20" s="47">
        <f>(C17*C18)/C19</f>
        <v>258.09317526835025</v>
      </c>
      <c r="D20" s="47"/>
      <c r="E20" s="47"/>
      <c r="F20" s="47"/>
      <c r="G20" s="47"/>
      <c r="R20">
        <v>0.32</v>
      </c>
      <c r="S20">
        <f t="shared" si="0"/>
        <v>6</v>
      </c>
    </row>
    <row r="21" spans="2:19" ht="15">
      <c r="B21" s="23"/>
      <c r="C21" s="23"/>
      <c r="D21" s="6"/>
      <c r="E21" s="6"/>
      <c r="F21" s="6"/>
      <c r="G21" s="6"/>
      <c r="R21">
        <v>0.31</v>
      </c>
      <c r="S21">
        <f t="shared" si="0"/>
        <v>7</v>
      </c>
    </row>
    <row r="22" spans="2:19" ht="15">
      <c r="B22" s="52" t="s">
        <v>21</v>
      </c>
      <c r="C22" s="23">
        <f>1-W8</f>
        <v>0.050000000000000044</v>
      </c>
      <c r="D22" s="47"/>
      <c r="E22" s="47"/>
      <c r="F22" s="47"/>
      <c r="G22" s="47"/>
      <c r="R22">
        <v>0.3</v>
      </c>
      <c r="S22">
        <f t="shared" si="0"/>
        <v>7</v>
      </c>
    </row>
    <row r="23" spans="2:19" ht="15">
      <c r="B23" s="47" t="s">
        <v>57</v>
      </c>
      <c r="C23" s="53">
        <v>2</v>
      </c>
      <c r="D23" s="47"/>
      <c r="E23" s="47"/>
      <c r="F23" s="47"/>
      <c r="G23" s="47"/>
      <c r="R23">
        <v>0.29</v>
      </c>
      <c r="S23">
        <f t="shared" si="0"/>
        <v>8</v>
      </c>
    </row>
    <row r="24" spans="2:19" ht="15">
      <c r="B24" s="54" t="s">
        <v>58</v>
      </c>
      <c r="C24" s="47"/>
      <c r="D24" s="47"/>
      <c r="E24" s="47"/>
      <c r="F24" s="47"/>
      <c r="G24" s="47"/>
      <c r="R24">
        <v>0.28</v>
      </c>
      <c r="S24">
        <f t="shared" si="0"/>
        <v>9</v>
      </c>
    </row>
    <row r="25" spans="2:19" ht="15">
      <c r="B25" s="52" t="s">
        <v>59</v>
      </c>
      <c r="C25" s="23">
        <f>(C16^2)/2</f>
        <v>1.9207294103470627</v>
      </c>
      <c r="D25" s="47"/>
      <c r="E25" s="47"/>
      <c r="F25" s="47"/>
      <c r="G25" s="47"/>
      <c r="R25">
        <v>0.27</v>
      </c>
      <c r="S25">
        <f t="shared" si="0"/>
        <v>10</v>
      </c>
    </row>
    <row r="26" spans="2:19" ht="15">
      <c r="B26" s="45" t="s">
        <v>60</v>
      </c>
      <c r="C26" s="23">
        <f>C16^2</f>
        <v>3.8414588206941254</v>
      </c>
      <c r="D26" s="47"/>
      <c r="E26" s="47"/>
      <c r="F26" s="47"/>
      <c r="G26" s="47"/>
      <c r="R26">
        <v>0.26</v>
      </c>
      <c r="S26">
        <f t="shared" si="0"/>
        <v>11</v>
      </c>
    </row>
    <row r="27" spans="2:19" ht="15">
      <c r="B27" s="45" t="s">
        <v>61</v>
      </c>
      <c r="C27" s="55">
        <f>C20-C26</f>
        <v>254.25171644765612</v>
      </c>
      <c r="D27" s="47"/>
      <c r="E27" s="47"/>
      <c r="F27" s="47"/>
      <c r="G27" s="47"/>
      <c r="R27">
        <v>0.25</v>
      </c>
      <c r="S27">
        <f t="shared" si="0"/>
        <v>12</v>
      </c>
    </row>
    <row r="28" spans="2:19" ht="15">
      <c r="B28" s="52" t="s">
        <v>62</v>
      </c>
      <c r="C28" s="53">
        <f>CEILING(C27,1)</f>
        <v>255</v>
      </c>
      <c r="D28" s="6"/>
      <c r="E28" s="6"/>
      <c r="F28" s="6"/>
      <c r="G28" s="6"/>
      <c r="R28">
        <v>0.24</v>
      </c>
      <c r="S28">
        <f t="shared" si="0"/>
        <v>13</v>
      </c>
    </row>
    <row r="29" spans="2:19" ht="15">
      <c r="B29" s="35" t="s">
        <v>44</v>
      </c>
      <c r="C29" s="36"/>
      <c r="D29" s="36"/>
      <c r="E29" s="36"/>
      <c r="F29" s="36"/>
      <c r="G29" s="36"/>
      <c r="R29">
        <v>0.23</v>
      </c>
      <c r="S29">
        <f t="shared" si="0"/>
        <v>15</v>
      </c>
    </row>
    <row r="30" spans="18:19" ht="15">
      <c r="R30">
        <v>0.22</v>
      </c>
      <c r="S30">
        <f t="shared" si="0"/>
        <v>17</v>
      </c>
    </row>
    <row r="31" spans="18:19" ht="15">
      <c r="R31">
        <v>0.21</v>
      </c>
      <c r="S31">
        <f t="shared" si="0"/>
        <v>18</v>
      </c>
    </row>
    <row r="32" spans="18:19" ht="15">
      <c r="R32">
        <v>0.2</v>
      </c>
      <c r="S32">
        <f t="shared" si="0"/>
        <v>21</v>
      </c>
    </row>
    <row r="33" spans="18:19" ht="15">
      <c r="R33">
        <v>0.19</v>
      </c>
      <c r="S33">
        <f t="shared" si="0"/>
        <v>23</v>
      </c>
    </row>
    <row r="34" spans="18:19" ht="15">
      <c r="R34">
        <v>0.18</v>
      </c>
      <c r="S34">
        <f t="shared" si="0"/>
        <v>26</v>
      </c>
    </row>
    <row r="35" spans="18:19" ht="15">
      <c r="R35">
        <v>0.17</v>
      </c>
      <c r="S35">
        <f t="shared" si="0"/>
        <v>30</v>
      </c>
    </row>
    <row r="36" spans="18:19" ht="15">
      <c r="R36">
        <v>0.16</v>
      </c>
      <c r="S36">
        <f t="shared" si="0"/>
        <v>34</v>
      </c>
    </row>
    <row r="37" spans="18:19" ht="15">
      <c r="R37">
        <v>0.15</v>
      </c>
      <c r="S37">
        <f t="shared" si="0"/>
        <v>39</v>
      </c>
    </row>
    <row r="38" spans="18:19" ht="15">
      <c r="R38">
        <v>0.14</v>
      </c>
      <c r="S38">
        <f t="shared" si="0"/>
        <v>46</v>
      </c>
    </row>
    <row r="39" spans="18:19" ht="15">
      <c r="R39">
        <v>0.13</v>
      </c>
      <c r="S39">
        <f t="shared" si="0"/>
        <v>53</v>
      </c>
    </row>
    <row r="40" spans="18:19" ht="15">
      <c r="R40">
        <v>0.12</v>
      </c>
      <c r="S40">
        <f t="shared" si="0"/>
        <v>63</v>
      </c>
    </row>
    <row r="41" spans="18:19" ht="15">
      <c r="R41">
        <v>0.11</v>
      </c>
      <c r="S41">
        <f t="shared" si="0"/>
        <v>76</v>
      </c>
    </row>
    <row r="42" spans="18:19" ht="15">
      <c r="R42">
        <v>0.1</v>
      </c>
      <c r="S42">
        <f t="shared" si="0"/>
        <v>93</v>
      </c>
    </row>
    <row r="43" spans="18:19" ht="15">
      <c r="R43">
        <v>0.09</v>
      </c>
      <c r="S43">
        <f t="shared" si="0"/>
        <v>115</v>
      </c>
    </row>
    <row r="44" spans="18:19" ht="15">
      <c r="R44">
        <v>0.08</v>
      </c>
      <c r="S44">
        <f t="shared" si="0"/>
        <v>147</v>
      </c>
    </row>
    <row r="45" spans="18:19" ht="15">
      <c r="R45">
        <v>0.07</v>
      </c>
      <c r="S45">
        <f t="shared" si="0"/>
        <v>193</v>
      </c>
    </row>
    <row r="46" spans="18:19" ht="15">
      <c r="R46">
        <v>0.06</v>
      </c>
      <c r="S46">
        <f t="shared" si="0"/>
        <v>263</v>
      </c>
    </row>
    <row r="47" spans="18:19" ht="15">
      <c r="R47">
        <v>0.05</v>
      </c>
      <c r="S47">
        <f t="shared" si="0"/>
        <v>381</v>
      </c>
    </row>
    <row r="48" spans="18:19" ht="15">
      <c r="R48">
        <v>0.04</v>
      </c>
      <c r="S48">
        <f t="shared" si="0"/>
        <v>597</v>
      </c>
    </row>
    <row r="49" spans="18:19" ht="15">
      <c r="R49">
        <v>0.03</v>
      </c>
      <c r="S49">
        <f t="shared" si="0"/>
        <v>1064</v>
      </c>
    </row>
    <row r="50" spans="18:19" ht="15">
      <c r="R50">
        <v>0.02</v>
      </c>
      <c r="S50">
        <f t="shared" si="0"/>
        <v>2398</v>
      </c>
    </row>
    <row r="51" spans="18:19" ht="15">
      <c r="R51">
        <v>0.01</v>
      </c>
      <c r="S51">
        <f t="shared" si="0"/>
        <v>9600</v>
      </c>
    </row>
  </sheetData>
  <sheetProtection/>
  <hyperlinks>
    <hyperlink ref="B29" r:id="rId1" display="Copyright © 2008 Measuring Usability LLC"/>
    <hyperlink ref="S1" r:id="rId2" display="usablestats.com"/>
    <hyperlink ref="A1" location="'Table of Contents'!A1" display="Contents"/>
  </hyperlinks>
  <printOptions/>
  <pageMargins left="0.7" right="0.7" top="0.75" bottom="0.75" header="0.3" footer="0.3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jsauro</dc:creator>
  <cp:keywords/>
  <dc:description/>
  <cp:lastModifiedBy>jsauro</cp:lastModifiedBy>
  <dcterms:created xsi:type="dcterms:W3CDTF">2012-04-29T16:14:39Z</dcterms:created>
  <dcterms:modified xsi:type="dcterms:W3CDTF">2012-04-29T18:32:48Z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